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2504026\Exchange\Agency Submittals\Town of Eagle\MDP\2025-12-23 Second Submittal\"/>
    </mc:Choice>
  </mc:AlternateContent>
  <xr:revisionPtr revIDLastSave="0" documentId="13_ncr:1_{66C34FAA-388E-445F-9C05-D62822069931}" xr6:coauthVersionLast="47" xr6:coauthVersionMax="47" xr10:uidLastSave="{00000000-0000-0000-0000-000000000000}"/>
  <bookViews>
    <workbookView xWindow="0" yWindow="645" windowWidth="26670" windowHeight="14955" activeTab="1" xr2:uid="{D420A51B-4348-4785-9F37-D0A62BBD610B}"/>
  </bookViews>
  <sheets>
    <sheet name="Multi-Family-PUBLIC" sheetId="3" r:id="rId1"/>
    <sheet name="Multi-Family-PRIVAT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G36" i="5"/>
  <c r="G35" i="5"/>
  <c r="G34" i="5"/>
  <c r="G33" i="5"/>
  <c r="G32" i="5"/>
  <c r="G31" i="5"/>
  <c r="G37" i="5" s="1"/>
  <c r="G29" i="5" l="1"/>
  <c r="G20" i="5"/>
  <c r="G23" i="5" l="1"/>
  <c r="G22" i="5"/>
  <c r="G24" i="5" l="1"/>
  <c r="G28" i="3"/>
  <c r="D39" i="5" l="1"/>
  <c r="D40" i="5"/>
  <c r="D41" i="5"/>
  <c r="G19" i="3"/>
  <c r="G20" i="3"/>
  <c r="G18" i="3"/>
  <c r="G24" i="3"/>
  <c r="G25" i="3"/>
  <c r="G26" i="3"/>
  <c r="G27" i="3"/>
  <c r="G23" i="3"/>
  <c r="D42" i="5" l="1"/>
  <c r="D43" i="5" s="1"/>
  <c r="G21" i="3"/>
  <c r="G29" i="3"/>
  <c r="D45" i="3" s="1"/>
  <c r="D47" i="3" l="1"/>
  <c r="D48" i="3"/>
  <c r="D46" i="3"/>
  <c r="G16" i="3"/>
  <c r="D49" i="3" l="1"/>
  <c r="D50" i="3" s="1"/>
</calcChain>
</file>

<file path=xl/sharedStrings.xml><?xml version="1.0" encoding="utf-8"?>
<sst xmlns="http://schemas.openxmlformats.org/spreadsheetml/2006/main" count="144" uniqueCount="76">
  <si>
    <t>ITEM</t>
  </si>
  <si>
    <t>UNIT</t>
  </si>
  <si>
    <t>UNIT COST</t>
  </si>
  <si>
    <t>QUANTITY</t>
  </si>
  <si>
    <t>TOTAL COST</t>
  </si>
  <si>
    <t>ROADWAY IMPROVEMENTS</t>
  </si>
  <si>
    <t>EA</t>
  </si>
  <si>
    <t>LF</t>
  </si>
  <si>
    <t>SANITARY SEWER IMPROVEMENTS</t>
  </si>
  <si>
    <t>4' Ø Manholes</t>
  </si>
  <si>
    <t>8" PVC</t>
  </si>
  <si>
    <t>8" Bend w/ Thrust Block</t>
  </si>
  <si>
    <t>POTABLE WATER IMPROVEMENTS</t>
  </si>
  <si>
    <t>8" Gate Valve</t>
  </si>
  <si>
    <t>BMPs</t>
  </si>
  <si>
    <t>SY</t>
  </si>
  <si>
    <t>Silt Fence</t>
  </si>
  <si>
    <t>Vehicle Tracking Control</t>
  </si>
  <si>
    <t>SUBTOTAL</t>
  </si>
  <si>
    <t>Mobilization</t>
  </si>
  <si>
    <t>Traffic Control</t>
  </si>
  <si>
    <t>Construction Surveying</t>
  </si>
  <si>
    <t>Clearing and Grubbing</t>
  </si>
  <si>
    <t>Revegetation</t>
  </si>
  <si>
    <t>Performance Bond</t>
  </si>
  <si>
    <t>MISCELLANEOUS</t>
  </si>
  <si>
    <t>SWMPP Permit and Reporting</t>
  </si>
  <si>
    <t>8" DIP</t>
  </si>
  <si>
    <t>CY</t>
  </si>
  <si>
    <t>Trenching (Elec. &amp; Comm)- Joint &amp; Service</t>
  </si>
  <si>
    <t>Electric Splice Vault UM-30R (Install Only)</t>
  </si>
  <si>
    <t>Swithgear Vault (UM1-35)</t>
  </si>
  <si>
    <t>Electric Splice Vault UM1-35L (Install Only)</t>
  </si>
  <si>
    <t>Electric Transformer (Single-phase) (Install Only)</t>
  </si>
  <si>
    <t>4" Conduit (Elec. Single-phase) (Trenching Only)</t>
  </si>
  <si>
    <t>2" Conduit Elec. Service</t>
  </si>
  <si>
    <t>4" Conduit Communication (Phone/CATV)</t>
  </si>
  <si>
    <t>2" Conduit Comm. Service</t>
  </si>
  <si>
    <t>Communication Hand Hole</t>
  </si>
  <si>
    <t>4" Spare Conduit</t>
  </si>
  <si>
    <t>Junction Boxes</t>
  </si>
  <si>
    <t>4" PVC Irrigation Conduits</t>
  </si>
  <si>
    <t>Irrigation Handholes (24"x18")</t>
  </si>
  <si>
    <t>SHALLOW UTLITIES</t>
  </si>
  <si>
    <t>TN</t>
  </si>
  <si>
    <t>Excavation</t>
  </si>
  <si>
    <t>Embankment</t>
  </si>
  <si>
    <t>SF</t>
  </si>
  <si>
    <t>FIRE HYDRANT ASSEMBLY</t>
  </si>
  <si>
    <t>CONSTRUCTION CONTINGENCY (10%)</t>
  </si>
  <si>
    <t>MOBILIZATION (5%)</t>
  </si>
  <si>
    <t>Subgrade Preparation Roads</t>
  </si>
  <si>
    <t>Base course (8" Class 6)</t>
  </si>
  <si>
    <t>Concrete Curb and Gutter (6" Vertical)</t>
  </si>
  <si>
    <t>Standard Signs</t>
  </si>
  <si>
    <t>Asphalt (4") - Roads</t>
  </si>
  <si>
    <t>4" PVC SDR35 Service</t>
  </si>
  <si>
    <t>OPINION OF PROBABLE COST</t>
  </si>
  <si>
    <t>Connect to EX</t>
  </si>
  <si>
    <t>HKS PROJECT NUMBER: 2504026</t>
  </si>
  <si>
    <t>STORM SEWER IMPROVEMENTS</t>
  </si>
  <si>
    <t>Type R Inlet 5'</t>
  </si>
  <si>
    <t>Type R Inlet 10'</t>
  </si>
  <si>
    <t>4' Ø Manholes w/ Grated Lid</t>
  </si>
  <si>
    <t>Type C Inlet</t>
  </si>
  <si>
    <t>1" Pure Core Water Service</t>
  </si>
  <si>
    <t>SURVEYING (2%)</t>
  </si>
  <si>
    <t>PERFORMANCE BOND (1.3%)</t>
  </si>
  <si>
    <t xml:space="preserve">TOTAL 110% </t>
  </si>
  <si>
    <t>WILDFLOWER COTTAGES AT HAYMEADOW - PUBLIC</t>
  </si>
  <si>
    <t>18" RCP</t>
  </si>
  <si>
    <t>Concrete Curb and Gutter (6" Mountable)</t>
  </si>
  <si>
    <t>Inlet Protection</t>
  </si>
  <si>
    <t>Concrete Walk</t>
  </si>
  <si>
    <t>WILDFLOWER COTTAGES AT HAYMEADOW - PRIVATE</t>
  </si>
  <si>
    <t>Gravel Shoulder (1')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</si>
</sst>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8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10" fillId="0" borderId="19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0" fontId="9" fillId="0" borderId="5" xfId="0" applyFont="1" applyBorder="1"/>
    <xf numFmtId="0" fontId="10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9" fillId="0" borderId="18" xfId="0" applyFont="1" applyBorder="1"/>
    <xf numFmtId="0" fontId="10" fillId="0" borderId="19" xfId="0" applyFont="1" applyBorder="1" applyAlignment="1">
      <alignment horizontal="center"/>
    </xf>
    <xf numFmtId="0" fontId="9" fillId="0" borderId="11" xfId="0" applyFont="1" applyBorder="1"/>
    <xf numFmtId="164" fontId="10" fillId="0" borderId="12" xfId="0" applyNumberFormat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right"/>
    </xf>
    <xf numFmtId="164" fontId="10" fillId="0" borderId="24" xfId="0" applyNumberFormat="1" applyFont="1" applyBorder="1" applyAlignment="1">
      <alignment horizontal="right"/>
    </xf>
    <xf numFmtId="0" fontId="9" fillId="0" borderId="20" xfId="0" applyFont="1" applyBorder="1"/>
    <xf numFmtId="0" fontId="7" fillId="4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/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10" fillId="0" borderId="28" xfId="0" applyNumberFormat="1" applyFont="1" applyBorder="1" applyAlignment="1">
      <alignment horizontal="right"/>
    </xf>
    <xf numFmtId="0" fontId="10" fillId="5" borderId="4" xfId="0" applyFont="1" applyFill="1" applyBorder="1" applyAlignment="1">
      <alignment horizontal="center" vertical="center" wrapText="1"/>
    </xf>
    <xf numFmtId="1" fontId="10" fillId="5" borderId="4" xfId="0" applyNumberFormat="1" applyFont="1" applyFill="1" applyBorder="1" applyAlignment="1">
      <alignment horizontal="center"/>
    </xf>
    <xf numFmtId="1" fontId="10" fillId="5" borderId="10" xfId="0" applyNumberFormat="1" applyFont="1" applyFill="1" applyBorder="1" applyAlignment="1">
      <alignment horizontal="center"/>
    </xf>
    <xf numFmtId="1" fontId="10" fillId="5" borderId="19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164" fontId="6" fillId="6" borderId="9" xfId="0" applyNumberFormat="1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0" fontId="6" fillId="6" borderId="22" xfId="0" applyFont="1" applyFill="1" applyBorder="1" applyAlignment="1">
      <alignment vertical="center" wrapText="1"/>
    </xf>
    <xf numFmtId="164" fontId="6" fillId="6" borderId="23" xfId="0" applyNumberFormat="1" applyFont="1" applyFill="1" applyBorder="1" applyAlignment="1">
      <alignment vertical="center" wrapText="1"/>
    </xf>
    <xf numFmtId="0" fontId="10" fillId="0" borderId="29" xfId="0" applyFont="1" applyBorder="1" applyAlignment="1">
      <alignment horizontal="center"/>
    </xf>
    <xf numFmtId="164" fontId="10" fillId="0" borderId="29" xfId="0" applyNumberFormat="1" applyFont="1" applyBorder="1" applyAlignment="1">
      <alignment horizontal="right"/>
    </xf>
    <xf numFmtId="44" fontId="0" fillId="0" borderId="0" xfId="1" applyFont="1"/>
    <xf numFmtId="9" fontId="10" fillId="0" borderId="4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/>
    </xf>
    <xf numFmtId="1" fontId="10" fillId="0" borderId="29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5" fillId="0" borderId="0" xfId="0" applyNumberFormat="1" applyFont="1"/>
    <xf numFmtId="0" fontId="5" fillId="0" borderId="0" xfId="0" applyFont="1"/>
    <xf numFmtId="0" fontId="4" fillId="0" borderId="13" xfId="0" applyFont="1" applyBorder="1" applyAlignment="1">
      <alignment horizontal="left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10" fillId="4" borderId="25" xfId="0" applyNumberFormat="1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3" borderId="22" xfId="0" applyNumberFormat="1" applyFont="1" applyFill="1" applyBorder="1" applyAlignment="1">
      <alignment horizontal="center"/>
    </xf>
    <xf numFmtId="164" fontId="10" fillId="3" borderId="23" xfId="0" applyNumberFormat="1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19050</xdr:rowOff>
    </xdr:from>
    <xdr:to>
      <xdr:col>7</xdr:col>
      <xdr:colOff>14086</xdr:colOff>
      <xdr:row>3</xdr:row>
      <xdr:rowOff>519132</xdr:rowOff>
    </xdr:to>
    <xdr:pic>
      <xdr:nvPicPr>
        <xdr:cNvPr id="4" name="Picture 3" descr="harris-01">
          <a:extLst>
            <a:ext uri="{FF2B5EF4-FFF2-40B4-BE49-F238E27FC236}">
              <a16:creationId xmlns:a16="http://schemas.microsoft.com/office/drawing/2014/main" id="{CB4F290B-6650-4FE1-8AFB-06D85FA32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050"/>
          <a:ext cx="2052435" cy="10715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104775</xdr:rowOff>
    </xdr:from>
    <xdr:to>
      <xdr:col>6</xdr:col>
      <xdr:colOff>726878</xdr:colOff>
      <xdr:row>4</xdr:row>
      <xdr:rowOff>117499</xdr:rowOff>
    </xdr:to>
    <xdr:pic>
      <xdr:nvPicPr>
        <xdr:cNvPr id="2" name="Picture 1" descr="harris-01">
          <a:extLst>
            <a:ext uri="{FF2B5EF4-FFF2-40B4-BE49-F238E27FC236}">
              <a16:creationId xmlns:a16="http://schemas.microsoft.com/office/drawing/2014/main" id="{80AEE015-08F7-4855-B9F9-3A0AE50E8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104775"/>
          <a:ext cx="2050852" cy="1069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2B4A-8526-45A4-AFF2-4DFC011C6CD4}">
  <sheetPr>
    <pageSetUpPr fitToPage="1"/>
  </sheetPr>
  <dimension ref="C4:J50"/>
  <sheetViews>
    <sheetView topLeftCell="A4" zoomScaleNormal="100" workbookViewId="0">
      <selection activeCell="H28" sqref="H28"/>
    </sheetView>
  </sheetViews>
  <sheetFormatPr defaultRowHeight="15" x14ac:dyDescent="0.25"/>
  <cols>
    <col min="3" max="3" width="52.85546875" bestFit="1" customWidth="1"/>
    <col min="4" max="4" width="9.140625" customWidth="1"/>
    <col min="6" max="6" width="10.42578125" customWidth="1"/>
    <col min="7" max="7" width="11.42578125" bestFit="1" customWidth="1"/>
    <col min="10" max="10" width="13.5703125" bestFit="1" customWidth="1"/>
    <col min="15" max="15" width="14.42578125" customWidth="1"/>
  </cols>
  <sheetData>
    <row r="4" spans="3:7" ht="44.25" customHeight="1" x14ac:dyDescent="0.3">
      <c r="C4" s="48" t="s">
        <v>69</v>
      </c>
      <c r="D4" s="49"/>
      <c r="E4" s="1"/>
      <c r="F4" s="1"/>
      <c r="G4" s="1"/>
    </row>
    <row r="5" spans="3:7" ht="15.75" x14ac:dyDescent="0.25">
      <c r="C5" s="50" t="s">
        <v>57</v>
      </c>
      <c r="D5" s="51"/>
      <c r="E5" s="1"/>
      <c r="F5" s="1"/>
      <c r="G5" s="1"/>
    </row>
    <row r="6" spans="3:7" ht="15.75" thickBot="1" x14ac:dyDescent="0.3">
      <c r="C6" s="52" t="s">
        <v>59</v>
      </c>
      <c r="D6" s="52"/>
      <c r="E6" s="52"/>
      <c r="F6" s="52"/>
      <c r="G6" s="52"/>
    </row>
    <row r="7" spans="3:7" x14ac:dyDescent="0.25">
      <c r="C7" s="56" t="s">
        <v>0</v>
      </c>
      <c r="D7" s="58" t="s">
        <v>1</v>
      </c>
      <c r="E7" s="60" t="s">
        <v>2</v>
      </c>
      <c r="F7" s="60" t="s">
        <v>3</v>
      </c>
      <c r="G7" s="62" t="s">
        <v>4</v>
      </c>
    </row>
    <row r="8" spans="3:7" ht="15.75" thickBot="1" x14ac:dyDescent="0.3">
      <c r="C8" s="57"/>
      <c r="D8" s="59"/>
      <c r="E8" s="61"/>
      <c r="F8" s="61"/>
      <c r="G8" s="63"/>
    </row>
    <row r="9" spans="3:7" hidden="1" x14ac:dyDescent="0.25">
      <c r="C9" s="26" t="s">
        <v>25</v>
      </c>
      <c r="D9" s="24"/>
      <c r="E9" s="25"/>
      <c r="F9" s="25"/>
      <c r="G9" s="27"/>
    </row>
    <row r="10" spans="3:7" hidden="1" x14ac:dyDescent="0.25">
      <c r="C10" s="2" t="s">
        <v>19</v>
      </c>
      <c r="D10" s="6" t="s">
        <v>6</v>
      </c>
      <c r="E10" s="22"/>
      <c r="F10" s="29">
        <v>1</v>
      </c>
      <c r="G10" s="3"/>
    </row>
    <row r="11" spans="3:7" hidden="1" x14ac:dyDescent="0.25">
      <c r="C11" s="4" t="s">
        <v>20</v>
      </c>
      <c r="D11" s="6" t="s">
        <v>6</v>
      </c>
      <c r="E11" s="22">
        <v>1</v>
      </c>
      <c r="F11" s="29">
        <v>1</v>
      </c>
      <c r="G11" s="3"/>
    </row>
    <row r="12" spans="3:7" hidden="1" x14ac:dyDescent="0.25">
      <c r="C12" s="4" t="s">
        <v>21</v>
      </c>
      <c r="D12" s="6" t="s">
        <v>6</v>
      </c>
      <c r="E12" s="22">
        <v>1</v>
      </c>
      <c r="F12" s="29">
        <v>1</v>
      </c>
      <c r="G12" s="3">
        <v>7500</v>
      </c>
    </row>
    <row r="13" spans="3:7" hidden="1" x14ac:dyDescent="0.25">
      <c r="C13" s="4" t="s">
        <v>22</v>
      </c>
      <c r="D13" s="6" t="s">
        <v>15</v>
      </c>
      <c r="E13" s="22">
        <v>1</v>
      </c>
      <c r="F13" s="29"/>
      <c r="G13" s="3"/>
    </row>
    <row r="14" spans="3:7" hidden="1" x14ac:dyDescent="0.25">
      <c r="C14" s="4" t="s">
        <v>23</v>
      </c>
      <c r="D14" s="6" t="s">
        <v>47</v>
      </c>
      <c r="E14" s="22">
        <v>1</v>
      </c>
      <c r="F14" s="29"/>
      <c r="G14" s="3">
        <v>250000</v>
      </c>
    </row>
    <row r="15" spans="3:7" hidden="1" x14ac:dyDescent="0.25">
      <c r="C15" s="4" t="s">
        <v>26</v>
      </c>
      <c r="D15" s="6" t="s">
        <v>6</v>
      </c>
      <c r="E15" s="22">
        <v>1</v>
      </c>
      <c r="F15" s="29">
        <v>1</v>
      </c>
      <c r="G15" s="3">
        <v>150000</v>
      </c>
    </row>
    <row r="16" spans="3:7" ht="15.75" hidden="1" thickBot="1" x14ac:dyDescent="0.3">
      <c r="C16" s="4" t="s">
        <v>24</v>
      </c>
      <c r="D16" s="6" t="s">
        <v>6</v>
      </c>
      <c r="E16" s="42">
        <v>0.01</v>
      </c>
      <c r="F16" s="29">
        <v>1</v>
      </c>
      <c r="G16" s="43">
        <f>E16*D45</f>
        <v>15440.65</v>
      </c>
    </row>
    <row r="17" spans="3:10" x14ac:dyDescent="0.25">
      <c r="C17" s="64" t="s">
        <v>8</v>
      </c>
      <c r="D17" s="65"/>
      <c r="E17" s="65"/>
      <c r="F17" s="65"/>
      <c r="G17" s="66"/>
    </row>
    <row r="18" spans="3:10" x14ac:dyDescent="0.25">
      <c r="C18" s="9" t="s">
        <v>9</v>
      </c>
      <c r="D18" s="10" t="s">
        <v>6</v>
      </c>
      <c r="E18" s="7">
        <v>8000</v>
      </c>
      <c r="F18" s="46">
        <v>29</v>
      </c>
      <c r="G18" s="8">
        <f>E18*F18</f>
        <v>232000</v>
      </c>
    </row>
    <row r="19" spans="3:10" x14ac:dyDescent="0.25">
      <c r="C19" s="14" t="s">
        <v>56</v>
      </c>
      <c r="D19" s="10" t="s">
        <v>6</v>
      </c>
      <c r="E19" s="7">
        <v>1650</v>
      </c>
      <c r="F19" s="11">
        <v>89</v>
      </c>
      <c r="G19" s="8">
        <f t="shared" ref="G19:G20" si="0">E19*F19</f>
        <v>146850</v>
      </c>
      <c r="J19" s="41"/>
    </row>
    <row r="20" spans="3:10" ht="15.75" thickBot="1" x14ac:dyDescent="0.3">
      <c r="C20" s="9" t="s">
        <v>10</v>
      </c>
      <c r="D20" s="10" t="s">
        <v>7</v>
      </c>
      <c r="E20" s="7">
        <v>95</v>
      </c>
      <c r="F20" s="11">
        <v>2429</v>
      </c>
      <c r="G20" s="8">
        <f t="shared" si="0"/>
        <v>230755</v>
      </c>
    </row>
    <row r="21" spans="3:10" ht="15.75" thickBot="1" x14ac:dyDescent="0.3">
      <c r="C21" s="33" t="s">
        <v>8</v>
      </c>
      <c r="D21" s="34"/>
      <c r="E21" s="34"/>
      <c r="F21" s="34"/>
      <c r="G21" s="35">
        <f>SUM(G18:G20)</f>
        <v>609605</v>
      </c>
    </row>
    <row r="22" spans="3:10" x14ac:dyDescent="0.25">
      <c r="C22" s="64" t="s">
        <v>12</v>
      </c>
      <c r="D22" s="65"/>
      <c r="E22" s="65"/>
      <c r="F22" s="65"/>
      <c r="G22" s="66"/>
    </row>
    <row r="23" spans="3:10" x14ac:dyDescent="0.25">
      <c r="C23" s="9" t="s">
        <v>58</v>
      </c>
      <c r="D23" s="10" t="s">
        <v>6</v>
      </c>
      <c r="E23" s="7">
        <v>7500</v>
      </c>
      <c r="F23" s="11">
        <v>3</v>
      </c>
      <c r="G23" s="8">
        <f>E23*F23</f>
        <v>22500</v>
      </c>
    </row>
    <row r="24" spans="3:10" x14ac:dyDescent="0.25">
      <c r="C24" s="9" t="s">
        <v>48</v>
      </c>
      <c r="D24" s="10" t="s">
        <v>6</v>
      </c>
      <c r="E24" s="7">
        <v>10000</v>
      </c>
      <c r="F24" s="11">
        <v>6</v>
      </c>
      <c r="G24" s="8">
        <f t="shared" ref="G24:G28" si="1">E24*F24</f>
        <v>60000</v>
      </c>
    </row>
    <row r="25" spans="3:10" x14ac:dyDescent="0.25">
      <c r="C25" s="9" t="s">
        <v>27</v>
      </c>
      <c r="D25" s="10" t="s">
        <v>7</v>
      </c>
      <c r="E25" s="7">
        <v>155</v>
      </c>
      <c r="F25" s="44">
        <v>2692</v>
      </c>
      <c r="G25" s="8">
        <f t="shared" si="1"/>
        <v>417260</v>
      </c>
    </row>
    <row r="26" spans="3:10" x14ac:dyDescent="0.25">
      <c r="C26" s="9" t="s">
        <v>11</v>
      </c>
      <c r="D26" s="10" t="s">
        <v>6</v>
      </c>
      <c r="E26" s="28">
        <v>1850</v>
      </c>
      <c r="F26" s="11">
        <v>30</v>
      </c>
      <c r="G26" s="8">
        <f t="shared" si="1"/>
        <v>55500</v>
      </c>
    </row>
    <row r="27" spans="3:10" x14ac:dyDescent="0.25">
      <c r="C27" s="9" t="s">
        <v>13</v>
      </c>
      <c r="D27" s="10" t="s">
        <v>6</v>
      </c>
      <c r="E27" s="28">
        <v>5000</v>
      </c>
      <c r="F27" s="11">
        <v>26</v>
      </c>
      <c r="G27" s="8">
        <f t="shared" si="1"/>
        <v>130000</v>
      </c>
    </row>
    <row r="28" spans="3:10" ht="15.75" thickBot="1" x14ac:dyDescent="0.3">
      <c r="C28" s="14" t="s">
        <v>65</v>
      </c>
      <c r="D28" s="39" t="s">
        <v>6</v>
      </c>
      <c r="E28" s="40">
        <v>2800</v>
      </c>
      <c r="F28" s="45">
        <v>89</v>
      </c>
      <c r="G28" s="15">
        <f t="shared" si="1"/>
        <v>249200</v>
      </c>
    </row>
    <row r="29" spans="3:10" ht="15.75" thickBot="1" x14ac:dyDescent="0.3">
      <c r="C29" s="33" t="s">
        <v>12</v>
      </c>
      <c r="D29" s="34"/>
      <c r="E29" s="34"/>
      <c r="F29" s="34"/>
      <c r="G29" s="35">
        <f>SUM(G23:G28)</f>
        <v>934460</v>
      </c>
    </row>
    <row r="30" spans="3:10" ht="15.75" hidden="1" thickBot="1" x14ac:dyDescent="0.3">
      <c r="C30" s="53" t="s">
        <v>43</v>
      </c>
      <c r="D30" s="54"/>
      <c r="E30" s="54"/>
      <c r="F30" s="54"/>
      <c r="G30" s="55"/>
    </row>
    <row r="31" spans="3:10" hidden="1" x14ac:dyDescent="0.25">
      <c r="C31" s="12" t="s">
        <v>29</v>
      </c>
      <c r="D31" s="13" t="s">
        <v>7</v>
      </c>
      <c r="E31" s="5"/>
      <c r="F31" s="32"/>
      <c r="G31" s="15"/>
    </row>
    <row r="32" spans="3:10" hidden="1" x14ac:dyDescent="0.25">
      <c r="C32" s="9" t="s">
        <v>30</v>
      </c>
      <c r="D32" s="10" t="s">
        <v>6</v>
      </c>
      <c r="E32" s="7"/>
      <c r="F32" s="30"/>
      <c r="G32" s="15"/>
    </row>
    <row r="33" spans="3:7" hidden="1" x14ac:dyDescent="0.25">
      <c r="C33" s="9" t="s">
        <v>31</v>
      </c>
      <c r="D33" s="10" t="s">
        <v>6</v>
      </c>
      <c r="E33" s="7"/>
      <c r="F33" s="30"/>
      <c r="G33" s="15"/>
    </row>
    <row r="34" spans="3:7" hidden="1" x14ac:dyDescent="0.25">
      <c r="C34" s="9" t="s">
        <v>32</v>
      </c>
      <c r="D34" s="10" t="s">
        <v>6</v>
      </c>
      <c r="E34" s="7"/>
      <c r="F34" s="30"/>
      <c r="G34" s="15"/>
    </row>
    <row r="35" spans="3:7" hidden="1" x14ac:dyDescent="0.25">
      <c r="C35" s="9" t="s">
        <v>33</v>
      </c>
      <c r="D35" s="10" t="s">
        <v>6</v>
      </c>
      <c r="E35" s="7"/>
      <c r="F35" s="30"/>
      <c r="G35" s="15"/>
    </row>
    <row r="36" spans="3:7" hidden="1" x14ac:dyDescent="0.25">
      <c r="C36" s="9" t="s">
        <v>34</v>
      </c>
      <c r="D36" s="10" t="s">
        <v>7</v>
      </c>
      <c r="E36" s="7"/>
      <c r="F36" s="30"/>
      <c r="G36" s="15"/>
    </row>
    <row r="37" spans="3:7" hidden="1" x14ac:dyDescent="0.25">
      <c r="C37" s="9" t="s">
        <v>35</v>
      </c>
      <c r="D37" s="10" t="s">
        <v>7</v>
      </c>
      <c r="E37" s="7"/>
      <c r="F37" s="30"/>
      <c r="G37" s="15"/>
    </row>
    <row r="38" spans="3:7" hidden="1" x14ac:dyDescent="0.25">
      <c r="C38" s="9" t="s">
        <v>36</v>
      </c>
      <c r="D38" s="10" t="s">
        <v>7</v>
      </c>
      <c r="E38" s="7"/>
      <c r="F38" s="30"/>
      <c r="G38" s="15"/>
    </row>
    <row r="39" spans="3:7" hidden="1" x14ac:dyDescent="0.25">
      <c r="C39" s="9" t="s">
        <v>37</v>
      </c>
      <c r="D39" s="10" t="s">
        <v>7</v>
      </c>
      <c r="E39" s="7"/>
      <c r="F39" s="30"/>
      <c r="G39" s="15"/>
    </row>
    <row r="40" spans="3:7" hidden="1" x14ac:dyDescent="0.25">
      <c r="C40" s="9" t="s">
        <v>38</v>
      </c>
      <c r="D40" s="10" t="s">
        <v>6</v>
      </c>
      <c r="E40" s="7"/>
      <c r="F40" s="30"/>
      <c r="G40" s="15"/>
    </row>
    <row r="41" spans="3:7" hidden="1" x14ac:dyDescent="0.25">
      <c r="C41" s="9" t="s">
        <v>39</v>
      </c>
      <c r="D41" s="10" t="s">
        <v>7</v>
      </c>
      <c r="E41" s="7"/>
      <c r="F41" s="30"/>
      <c r="G41" s="15"/>
    </row>
    <row r="42" spans="3:7" hidden="1" x14ac:dyDescent="0.25">
      <c r="C42" s="9" t="s">
        <v>40</v>
      </c>
      <c r="D42" s="10" t="s">
        <v>6</v>
      </c>
      <c r="E42" s="7"/>
      <c r="F42" s="30"/>
      <c r="G42" s="15"/>
    </row>
    <row r="43" spans="3:7" hidden="1" x14ac:dyDescent="0.25">
      <c r="C43" s="9" t="s">
        <v>41</v>
      </c>
      <c r="D43" s="10" t="s">
        <v>7</v>
      </c>
      <c r="E43" s="7"/>
      <c r="F43" s="30"/>
      <c r="G43" s="15"/>
    </row>
    <row r="44" spans="3:7" ht="15.75" hidden="1" thickBot="1" x14ac:dyDescent="0.3">
      <c r="C44" s="19" t="s">
        <v>42</v>
      </c>
      <c r="D44" s="16" t="s">
        <v>6</v>
      </c>
      <c r="E44" s="17"/>
      <c r="F44" s="31"/>
      <c r="G44" s="18"/>
    </row>
    <row r="45" spans="3:7" ht="15.75" thickBot="1" x14ac:dyDescent="0.3">
      <c r="C45" s="20" t="s">
        <v>18</v>
      </c>
      <c r="D45" s="67">
        <f>G29+G21</f>
        <v>1544065</v>
      </c>
      <c r="E45" s="68"/>
      <c r="F45" s="68"/>
      <c r="G45" s="69"/>
    </row>
    <row r="46" spans="3:7" ht="15.75" thickBot="1" x14ac:dyDescent="0.3">
      <c r="C46" s="20" t="s">
        <v>50</v>
      </c>
      <c r="D46" s="67">
        <f>D45*0.05</f>
        <v>77203.25</v>
      </c>
      <c r="E46" s="68"/>
      <c r="F46" s="68"/>
      <c r="G46" s="69"/>
    </row>
    <row r="47" spans="3:7" ht="15.75" thickBot="1" x14ac:dyDescent="0.3">
      <c r="C47" s="20" t="s">
        <v>67</v>
      </c>
      <c r="D47" s="67">
        <f>D45*0.013</f>
        <v>20072.844999999998</v>
      </c>
      <c r="E47" s="68"/>
      <c r="F47" s="68"/>
      <c r="G47" s="69"/>
    </row>
    <row r="48" spans="3:7" ht="15.75" thickBot="1" x14ac:dyDescent="0.3">
      <c r="C48" s="20" t="s">
        <v>66</v>
      </c>
      <c r="D48" s="67">
        <f>D45*0.02</f>
        <v>30881.3</v>
      </c>
      <c r="E48" s="68"/>
      <c r="F48" s="68"/>
      <c r="G48" s="69"/>
    </row>
    <row r="49" spans="3:7" ht="15.75" thickBot="1" x14ac:dyDescent="0.3">
      <c r="C49" s="20" t="s">
        <v>49</v>
      </c>
      <c r="D49" s="67">
        <f>SUM(D45:G48)*0.1</f>
        <v>167222.23950000003</v>
      </c>
      <c r="E49" s="68"/>
      <c r="F49" s="68"/>
      <c r="G49" s="69"/>
    </row>
    <row r="50" spans="3:7" ht="15.75" thickBot="1" x14ac:dyDescent="0.3">
      <c r="C50" s="21" t="s">
        <v>68</v>
      </c>
      <c r="D50" s="70">
        <f>SUM(D45:G49)</f>
        <v>1839444.6345000002</v>
      </c>
      <c r="E50" s="71"/>
      <c r="F50" s="71"/>
      <c r="G50" s="72"/>
    </row>
  </sheetData>
  <mergeCells count="17">
    <mergeCell ref="D46:G46"/>
    <mergeCell ref="D48:G48"/>
    <mergeCell ref="D50:G50"/>
    <mergeCell ref="D45:G45"/>
    <mergeCell ref="D47:G47"/>
    <mergeCell ref="D49:G49"/>
    <mergeCell ref="C4:D4"/>
    <mergeCell ref="C5:D5"/>
    <mergeCell ref="C6:G6"/>
    <mergeCell ref="C30:G30"/>
    <mergeCell ref="C7:C8"/>
    <mergeCell ref="D7:D8"/>
    <mergeCell ref="E7:E8"/>
    <mergeCell ref="F7:F8"/>
    <mergeCell ref="G7:G8"/>
    <mergeCell ref="C17:G17"/>
    <mergeCell ref="C22:G22"/>
  </mergeCells>
  <pageMargins left="0.7" right="0.7" top="0.75" bottom="0.75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4AA4-920B-4C69-B9D1-6C7BEAA2389D}">
  <sheetPr>
    <pageSetUpPr fitToPage="1"/>
  </sheetPr>
  <dimension ref="C4:S43"/>
  <sheetViews>
    <sheetView tabSelected="1" topLeftCell="A6" zoomScaleNormal="100" workbookViewId="0">
      <selection activeCell="F12" sqref="F12"/>
    </sheetView>
  </sheetViews>
  <sheetFormatPr defaultRowHeight="15" x14ac:dyDescent="0.25"/>
  <cols>
    <col min="3" max="3" width="52.85546875" bestFit="1" customWidth="1"/>
    <col min="6" max="6" width="10.42578125" customWidth="1"/>
    <col min="7" max="7" width="11.42578125" bestFit="1" customWidth="1"/>
    <col min="15" max="15" width="14.42578125" customWidth="1"/>
  </cols>
  <sheetData>
    <row r="4" spans="3:19" ht="38.25" customHeight="1" x14ac:dyDescent="0.3">
      <c r="C4" s="48" t="s">
        <v>74</v>
      </c>
      <c r="D4" s="49"/>
      <c r="E4" s="1"/>
      <c r="F4" s="1"/>
      <c r="G4" s="1"/>
    </row>
    <row r="5" spans="3:19" ht="15.75" x14ac:dyDescent="0.25">
      <c r="C5" s="50" t="s">
        <v>57</v>
      </c>
      <c r="D5" s="51"/>
      <c r="E5" s="1"/>
      <c r="F5" s="1"/>
      <c r="G5" s="1"/>
    </row>
    <row r="6" spans="3:19" ht="15.75" thickBot="1" x14ac:dyDescent="0.3">
      <c r="C6" s="52" t="s">
        <v>59</v>
      </c>
      <c r="D6" s="52"/>
      <c r="E6" s="52"/>
      <c r="F6" s="52"/>
      <c r="G6" s="52"/>
    </row>
    <row r="7" spans="3:19" x14ac:dyDescent="0.25">
      <c r="C7" s="56" t="s">
        <v>0</v>
      </c>
      <c r="D7" s="58" t="s">
        <v>1</v>
      </c>
      <c r="E7" s="60" t="s">
        <v>2</v>
      </c>
      <c r="F7" s="60" t="s">
        <v>3</v>
      </c>
      <c r="G7" s="62" t="s">
        <v>4</v>
      </c>
    </row>
    <row r="8" spans="3:19" ht="15.75" thickBot="1" x14ac:dyDescent="0.3">
      <c r="C8" s="57"/>
      <c r="D8" s="59"/>
      <c r="E8" s="61"/>
      <c r="F8" s="61"/>
      <c r="G8" s="63"/>
    </row>
    <row r="9" spans="3:19" x14ac:dyDescent="0.25">
      <c r="C9" s="64" t="s">
        <v>5</v>
      </c>
      <c r="D9" s="65"/>
      <c r="E9" s="65"/>
      <c r="F9" s="65"/>
      <c r="G9" s="66"/>
    </row>
    <row r="10" spans="3:19" x14ac:dyDescent="0.25">
      <c r="C10" s="9" t="s">
        <v>45</v>
      </c>
      <c r="D10" s="10" t="s">
        <v>28</v>
      </c>
      <c r="E10" s="7"/>
      <c r="F10" s="11">
        <v>15460</v>
      </c>
      <c r="G10" s="8"/>
    </row>
    <row r="11" spans="3:19" x14ac:dyDescent="0.25">
      <c r="C11" s="9" t="s">
        <v>46</v>
      </c>
      <c r="D11" s="10" t="s">
        <v>28</v>
      </c>
      <c r="E11" s="7"/>
      <c r="F11" s="11">
        <v>12469</v>
      </c>
      <c r="G11" s="8"/>
    </row>
    <row r="12" spans="3:19" x14ac:dyDescent="0.25">
      <c r="C12" s="9" t="s">
        <v>51</v>
      </c>
      <c r="D12" s="10" t="s">
        <v>15</v>
      </c>
      <c r="E12" s="7"/>
      <c r="F12" s="11">
        <v>9484</v>
      </c>
      <c r="G12" s="8"/>
    </row>
    <row r="13" spans="3:19" x14ac:dyDescent="0.25">
      <c r="C13" s="9" t="s">
        <v>55</v>
      </c>
      <c r="D13" s="10" t="s">
        <v>44</v>
      </c>
      <c r="E13" s="7"/>
      <c r="F13" s="11">
        <v>2220</v>
      </c>
      <c r="G13" s="8"/>
    </row>
    <row r="14" spans="3:19" x14ac:dyDescent="0.25">
      <c r="C14" s="9" t="s">
        <v>52</v>
      </c>
      <c r="D14" s="10" t="s">
        <v>44</v>
      </c>
      <c r="E14" s="7"/>
      <c r="F14" s="11">
        <v>2220</v>
      </c>
      <c r="G14" s="8"/>
    </row>
    <row r="15" spans="3:19" x14ac:dyDescent="0.25">
      <c r="C15" s="9" t="s">
        <v>75</v>
      </c>
      <c r="D15" s="10" t="s">
        <v>7</v>
      </c>
      <c r="E15" s="7"/>
      <c r="F15" s="11">
        <v>1570</v>
      </c>
      <c r="G15" s="8"/>
    </row>
    <row r="16" spans="3:19" x14ac:dyDescent="0.25">
      <c r="C16" s="9" t="s">
        <v>71</v>
      </c>
      <c r="D16" s="10" t="s">
        <v>7</v>
      </c>
      <c r="E16" s="7"/>
      <c r="F16" s="11">
        <v>1005</v>
      </c>
      <c r="G16" s="8"/>
      <c r="M16" s="23"/>
      <c r="N16" s="23"/>
      <c r="O16" s="23"/>
      <c r="P16" s="23"/>
      <c r="Q16" s="23"/>
      <c r="R16" s="23"/>
      <c r="S16" s="23"/>
    </row>
    <row r="17" spans="3:19" x14ac:dyDescent="0.25">
      <c r="C17" s="9" t="s">
        <v>53</v>
      </c>
      <c r="D17" s="10" t="s">
        <v>7</v>
      </c>
      <c r="E17" s="7"/>
      <c r="F17" s="11">
        <v>2816</v>
      </c>
      <c r="G17" s="8"/>
      <c r="M17" s="23"/>
      <c r="N17" s="23"/>
      <c r="O17" s="23"/>
      <c r="P17" s="23"/>
      <c r="Q17" s="23"/>
      <c r="R17" s="23"/>
      <c r="S17" s="23"/>
    </row>
    <row r="18" spans="3:19" x14ac:dyDescent="0.25">
      <c r="C18" s="9" t="s">
        <v>73</v>
      </c>
      <c r="D18" s="10" t="s">
        <v>15</v>
      </c>
      <c r="E18" s="7"/>
      <c r="F18" s="11">
        <v>2013</v>
      </c>
      <c r="G18" s="8"/>
      <c r="M18" s="23"/>
      <c r="N18" s="23"/>
      <c r="O18" s="23"/>
      <c r="P18" s="23"/>
      <c r="Q18" s="23"/>
      <c r="R18" s="23"/>
      <c r="S18" s="23"/>
    </row>
    <row r="19" spans="3:19" ht="15.75" thickBot="1" x14ac:dyDescent="0.3">
      <c r="C19" s="9" t="s">
        <v>54</v>
      </c>
      <c r="D19" s="10" t="s">
        <v>6</v>
      </c>
      <c r="E19" s="7"/>
      <c r="F19" s="11">
        <v>3</v>
      </c>
      <c r="G19" s="8"/>
    </row>
    <row r="20" spans="3:19" ht="15.75" thickBot="1" x14ac:dyDescent="0.3">
      <c r="C20" s="33" t="s">
        <v>5</v>
      </c>
      <c r="D20" s="34"/>
      <c r="E20" s="34"/>
      <c r="F20" s="34"/>
      <c r="G20" s="35">
        <f>SUM(G17:G19)</f>
        <v>0</v>
      </c>
    </row>
    <row r="21" spans="3:19" x14ac:dyDescent="0.25">
      <c r="C21" s="64" t="s">
        <v>8</v>
      </c>
      <c r="D21" s="65"/>
      <c r="E21" s="65"/>
      <c r="F21" s="65"/>
      <c r="G21" s="66"/>
    </row>
    <row r="22" spans="3:19" x14ac:dyDescent="0.25">
      <c r="C22" s="9" t="s">
        <v>9</v>
      </c>
      <c r="D22" s="10" t="s">
        <v>6</v>
      </c>
      <c r="E22" s="7">
        <v>8000</v>
      </c>
      <c r="F22" s="46">
        <v>4</v>
      </c>
      <c r="G22" s="8">
        <f>E22*F22</f>
        <v>32000</v>
      </c>
    </row>
    <row r="23" spans="3:19" ht="15.75" thickBot="1" x14ac:dyDescent="0.3">
      <c r="C23" s="9" t="s">
        <v>10</v>
      </c>
      <c r="D23" s="10" t="s">
        <v>7</v>
      </c>
      <c r="E23" s="7">
        <v>95</v>
      </c>
      <c r="F23" s="11">
        <v>307</v>
      </c>
      <c r="G23" s="8">
        <f>E23*F23</f>
        <v>29165</v>
      </c>
    </row>
    <row r="24" spans="3:19" ht="15.75" thickBot="1" x14ac:dyDescent="0.3">
      <c r="C24" s="33" t="s">
        <v>8</v>
      </c>
      <c r="D24" s="34"/>
      <c r="E24" s="34"/>
      <c r="F24" s="34"/>
      <c r="G24" s="35">
        <f>SUM(G21:G23)</f>
        <v>61165</v>
      </c>
    </row>
    <row r="25" spans="3:19" ht="15.75" thickBot="1" x14ac:dyDescent="0.3">
      <c r="C25" s="78" t="s">
        <v>14</v>
      </c>
      <c r="D25" s="54"/>
      <c r="E25" s="54"/>
      <c r="F25" s="54"/>
      <c r="G25" s="55"/>
    </row>
    <row r="26" spans="3:19" x14ac:dyDescent="0.25">
      <c r="C26" s="9" t="s">
        <v>72</v>
      </c>
      <c r="D26" s="10" t="s">
        <v>6</v>
      </c>
      <c r="E26" s="7"/>
      <c r="F26" s="11">
        <v>31</v>
      </c>
      <c r="G26" s="8"/>
    </row>
    <row r="27" spans="3:19" x14ac:dyDescent="0.25">
      <c r="C27" s="9" t="s">
        <v>16</v>
      </c>
      <c r="D27" s="10" t="s">
        <v>7</v>
      </c>
      <c r="E27" s="7"/>
      <c r="F27" s="11">
        <v>2037</v>
      </c>
      <c r="G27" s="8"/>
    </row>
    <row r="28" spans="3:19" ht="15.75" thickBot="1" x14ac:dyDescent="0.3">
      <c r="C28" s="19" t="s">
        <v>17</v>
      </c>
      <c r="D28" s="10" t="s">
        <v>6</v>
      </c>
      <c r="E28" s="7"/>
      <c r="F28" s="11">
        <v>1</v>
      </c>
      <c r="G28" s="8"/>
    </row>
    <row r="29" spans="3:19" ht="15.75" thickBot="1" x14ac:dyDescent="0.3">
      <c r="C29" s="33" t="s">
        <v>14</v>
      </c>
      <c r="D29" s="34"/>
      <c r="E29" s="34"/>
      <c r="F29" s="34"/>
      <c r="G29" s="35">
        <f>SUM(G26:G28)</f>
        <v>0</v>
      </c>
    </row>
    <row r="30" spans="3:19" ht="15.75" thickBot="1" x14ac:dyDescent="0.3">
      <c r="C30" s="53" t="s">
        <v>60</v>
      </c>
      <c r="D30" s="54"/>
      <c r="E30" s="54"/>
      <c r="F30" s="54"/>
      <c r="G30" s="55"/>
    </row>
    <row r="31" spans="3:19" x14ac:dyDescent="0.25">
      <c r="C31" s="12" t="s">
        <v>70</v>
      </c>
      <c r="D31" s="13" t="s">
        <v>7</v>
      </c>
      <c r="E31" s="5">
        <v>95</v>
      </c>
      <c r="F31" s="47">
        <v>1996</v>
      </c>
      <c r="G31" s="15">
        <f t="shared" ref="G31:G36" si="0">E31*F31</f>
        <v>189620</v>
      </c>
    </row>
    <row r="32" spans="3:19" x14ac:dyDescent="0.25">
      <c r="C32" s="9" t="s">
        <v>61</v>
      </c>
      <c r="D32" s="10" t="s">
        <v>6</v>
      </c>
      <c r="E32" s="7">
        <v>12500</v>
      </c>
      <c r="F32" s="11">
        <v>7</v>
      </c>
      <c r="G32" s="15">
        <f t="shared" si="0"/>
        <v>87500</v>
      </c>
    </row>
    <row r="33" spans="3:7" x14ac:dyDescent="0.25">
      <c r="C33" s="9" t="s">
        <v>62</v>
      </c>
      <c r="D33" s="10" t="s">
        <v>6</v>
      </c>
      <c r="E33" s="7">
        <v>12500</v>
      </c>
      <c r="F33" s="11">
        <v>3</v>
      </c>
      <c r="G33" s="15">
        <f t="shared" si="0"/>
        <v>37500</v>
      </c>
    </row>
    <row r="34" spans="3:7" x14ac:dyDescent="0.25">
      <c r="C34" s="9" t="s">
        <v>64</v>
      </c>
      <c r="D34" s="10" t="s">
        <v>6</v>
      </c>
      <c r="E34" s="7">
        <v>12500</v>
      </c>
      <c r="F34" s="11">
        <v>3</v>
      </c>
      <c r="G34" s="15">
        <f t="shared" si="0"/>
        <v>37500</v>
      </c>
    </row>
    <row r="35" spans="3:7" x14ac:dyDescent="0.25">
      <c r="C35" s="9" t="s">
        <v>9</v>
      </c>
      <c r="D35" s="10" t="s">
        <v>6</v>
      </c>
      <c r="E35" s="7">
        <v>12500</v>
      </c>
      <c r="F35" s="11">
        <v>16</v>
      </c>
      <c r="G35" s="15">
        <f t="shared" si="0"/>
        <v>200000</v>
      </c>
    </row>
    <row r="36" spans="3:7" ht="15.75" thickBot="1" x14ac:dyDescent="0.3">
      <c r="C36" s="9" t="s">
        <v>63</v>
      </c>
      <c r="D36" s="10" t="s">
        <v>6</v>
      </c>
      <c r="E36" s="7">
        <v>12500</v>
      </c>
      <c r="F36" s="11">
        <v>3</v>
      </c>
      <c r="G36" s="15">
        <f t="shared" si="0"/>
        <v>37500</v>
      </c>
    </row>
    <row r="37" spans="3:7" ht="15.75" thickBot="1" x14ac:dyDescent="0.3">
      <c r="C37" s="36" t="s">
        <v>60</v>
      </c>
      <c r="D37" s="37"/>
      <c r="E37" s="37"/>
      <c r="F37" s="37"/>
      <c r="G37" s="38">
        <f>SUM(G31:G36)</f>
        <v>589620</v>
      </c>
    </row>
    <row r="38" spans="3:7" ht="15.75" thickBot="1" x14ac:dyDescent="0.3">
      <c r="C38" s="20" t="s">
        <v>18</v>
      </c>
      <c r="D38" s="73">
        <f>G20+G24+G29+G37</f>
        <v>650785</v>
      </c>
      <c r="E38" s="74"/>
      <c r="F38" s="74"/>
      <c r="G38" s="75"/>
    </row>
    <row r="39" spans="3:7" ht="15.75" thickBot="1" x14ac:dyDescent="0.3">
      <c r="C39" s="20" t="s">
        <v>50</v>
      </c>
      <c r="D39" s="73">
        <f>D38*0.05</f>
        <v>32539.25</v>
      </c>
      <c r="E39" s="74"/>
      <c r="F39" s="74"/>
      <c r="G39" s="75"/>
    </row>
    <row r="40" spans="3:7" ht="15.75" thickBot="1" x14ac:dyDescent="0.3">
      <c r="C40" s="20" t="s">
        <v>67</v>
      </c>
      <c r="D40" s="73">
        <f>D38*0.013</f>
        <v>8460.2049999999999</v>
      </c>
      <c r="E40" s="74"/>
      <c r="F40" s="74"/>
      <c r="G40" s="75"/>
    </row>
    <row r="41" spans="3:7" ht="15.75" thickBot="1" x14ac:dyDescent="0.3">
      <c r="C41" s="20" t="s">
        <v>66</v>
      </c>
      <c r="D41" s="73">
        <f>D38*0.02</f>
        <v>13015.7</v>
      </c>
      <c r="E41" s="74"/>
      <c r="F41" s="74"/>
      <c r="G41" s="75"/>
    </row>
    <row r="42" spans="3:7" ht="15.75" thickBot="1" x14ac:dyDescent="0.3">
      <c r="C42" s="20" t="s">
        <v>49</v>
      </c>
      <c r="D42" s="73">
        <f>SUM(D38:G41)*0.1</f>
        <v>70480.015499999994</v>
      </c>
      <c r="E42" s="74"/>
      <c r="F42" s="74"/>
      <c r="G42" s="75"/>
    </row>
    <row r="43" spans="3:7" ht="15.75" thickBot="1" x14ac:dyDescent="0.3">
      <c r="C43" s="21" t="s">
        <v>68</v>
      </c>
      <c r="D43" s="70">
        <f>SUM(D38:G42)</f>
        <v>775280.17049999989</v>
      </c>
      <c r="E43" s="76"/>
      <c r="F43" s="76"/>
      <c r="G43" s="77"/>
    </row>
  </sheetData>
  <mergeCells count="18">
    <mergeCell ref="D40:G40"/>
    <mergeCell ref="D41:G41"/>
    <mergeCell ref="D42:G42"/>
    <mergeCell ref="C30:G30"/>
    <mergeCell ref="D43:G43"/>
    <mergeCell ref="C25:G25"/>
    <mergeCell ref="C4:D4"/>
    <mergeCell ref="C5:D5"/>
    <mergeCell ref="C6:G6"/>
    <mergeCell ref="C7:C8"/>
    <mergeCell ref="D7:D8"/>
    <mergeCell ref="E7:E8"/>
    <mergeCell ref="F7:F8"/>
    <mergeCell ref="G7:G8"/>
    <mergeCell ref="C9:G9"/>
    <mergeCell ref="C21:G21"/>
    <mergeCell ref="D38:G38"/>
    <mergeCell ref="D39:G39"/>
  </mergeCells>
  <pageMargins left="0.7" right="0.7" top="0.75" bottom="0.75" header="0.3" footer="0.3"/>
  <pageSetup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F8E7AAAAC3C4790531CC62939E10E" ma:contentTypeVersion="20" ma:contentTypeDescription="Create a new document." ma:contentTypeScope="" ma:versionID="9108e3a655db5df8a3ffe3086cc3c563">
  <xsd:schema xmlns:xsd="http://www.w3.org/2001/XMLSchema" xmlns:xs="http://www.w3.org/2001/XMLSchema" xmlns:p="http://schemas.microsoft.com/office/2006/metadata/properties" xmlns:ns2="b793faa9-4ac1-401c-806a-de1c5c7ce4eb" xmlns:ns3="347e8fd7-14ab-49e5-a8d6-00a3df1cca98" targetNamespace="http://schemas.microsoft.com/office/2006/metadata/properties" ma:root="true" ma:fieldsID="2e541186e083b5342142d378b4d0a763" ns2:_="" ns3:_="">
    <xsd:import namespace="b793faa9-4ac1-401c-806a-de1c5c7ce4eb"/>
    <xsd:import namespace="347e8fd7-14ab-49e5-a8d6-00a3df1cca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3faa9-4ac1-401c-806a-de1c5c7ce4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802707-f133-4be1-92b2-e6ed7737429e}" ma:internalName="TaxCatchAll" ma:showField="CatchAllData" ma:web="b793faa9-4ac1-401c-806a-de1c5c7ce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e8fd7-14ab-49e5-a8d6-00a3df1cca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8c8dc5-b548-47bd-ac92-cfc7d05e4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e8fd7-14ab-49e5-a8d6-00a3df1cca98">
      <Terms xmlns="http://schemas.microsoft.com/office/infopath/2007/PartnerControls"/>
    </lcf76f155ced4ddcb4097134ff3c332f>
    <_Flow_SignoffStatus xmlns="347e8fd7-14ab-49e5-a8d6-00a3df1cca98" xsi:nil="true"/>
    <TaxCatchAll xmlns="b793faa9-4ac1-401c-806a-de1c5c7ce4eb" xsi:nil="true"/>
    <_dlc_DocId xmlns="b793faa9-4ac1-401c-806a-de1c5c7ce4eb">S5K23NXV2Q3X-2102554853-587776</_dlc_DocId>
    <_dlc_DocIdUrl xmlns="b793faa9-4ac1-401c-806a-de1c5c7ce4eb">
      <Url>https://townofeagle297.sharepoint.com/_layouts/15/DocIdRedir.aspx?ID=S5K23NXV2Q3X-2102554853-587776</Url>
      <Description>S5K23NXV2Q3X-2102554853-587776</Description>
    </_dlc_DocIdUrl>
  </documentManagement>
</p:properties>
</file>

<file path=customXml/itemProps1.xml><?xml version="1.0" encoding="utf-8"?>
<ds:datastoreItem xmlns:ds="http://schemas.openxmlformats.org/officeDocument/2006/customXml" ds:itemID="{02D720C1-C8E8-4EA9-830F-5C2A20A09F8F}"/>
</file>

<file path=customXml/itemProps2.xml><?xml version="1.0" encoding="utf-8"?>
<ds:datastoreItem xmlns:ds="http://schemas.openxmlformats.org/officeDocument/2006/customXml" ds:itemID="{A3D4B9AF-9F35-4ED0-BFA5-D3F94F5A00F5}"/>
</file>

<file path=customXml/itemProps3.xml><?xml version="1.0" encoding="utf-8"?>
<ds:datastoreItem xmlns:ds="http://schemas.openxmlformats.org/officeDocument/2006/customXml" ds:itemID="{44A42E2F-FDD9-48E3-AF26-DF3F63BFD019}"/>
</file>

<file path=customXml/itemProps4.xml><?xml version="1.0" encoding="utf-8"?>
<ds:datastoreItem xmlns:ds="http://schemas.openxmlformats.org/officeDocument/2006/customXml" ds:itemID="{0EC0BE1D-42FB-4455-A5D0-BC5559CBE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Multi-Family-PUBLIC</vt:lpstr>
      <vt:lpstr>Multi-Family-PRIVATE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Hood</dc:creator>
  <cp:lastModifiedBy>Olivia Riley</cp:lastModifiedBy>
  <cp:lastPrinted>2025-12-23T21:09:49Z</cp:lastPrinted>
  <dcterms:created xsi:type="dcterms:W3CDTF">2024-11-18T21:23:44Z</dcterms:created>
  <dcterms:modified xsi:type="dcterms:W3CDTF">2025-12-23T22:15:30Z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0x0101008B4F8E7AAAAC3C4790531CC62939E10E</vt:lpwstr>
  </property>
  <property fmtid="{D5CDD505-2E9C-101B-9397-08002B2CF9AE}" pid="3" name="_dlc_DocIdItemGuid">
    <vt:lpwstr>9a23fb60-9da8-4782-bbb4-32ff6d310fa2</vt:lpwstr>
  </property>
  <property fmtid="{D5CDD505-2E9C-101B-9397-08002B2CF9AE}" pid="4" name="MediaServiceImageTags">
    <vt:lpwstr/>
  </property>
</Properties>
</file>